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-37965" yWindow="465" windowWidth="18240" windowHeight="18855" tabRatio="500"/>
  </bookViews>
  <sheets>
    <sheet name="Sheet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7" i="1" l="1"/>
  <c r="M38" i="1"/>
  <c r="M39" i="1"/>
  <c r="M36" i="1"/>
  <c r="M32" i="1"/>
  <c r="M33" i="1"/>
  <c r="M34" i="1"/>
  <c r="M31" i="1"/>
  <c r="M27" i="1"/>
  <c r="M28" i="1"/>
  <c r="M29" i="1"/>
  <c r="M26" i="1"/>
  <c r="M22" i="1"/>
  <c r="M23" i="1"/>
  <c r="M24" i="1"/>
  <c r="M21" i="1"/>
  <c r="I37" i="1"/>
  <c r="L37" i="1"/>
  <c r="I38" i="1"/>
  <c r="L38" i="1"/>
  <c r="I39" i="1"/>
  <c r="L39" i="1"/>
  <c r="I36" i="1"/>
  <c r="L36" i="1"/>
  <c r="I32" i="1"/>
  <c r="L32" i="1"/>
  <c r="I33" i="1"/>
  <c r="L33" i="1"/>
  <c r="I34" i="1"/>
  <c r="L34" i="1"/>
  <c r="I31" i="1"/>
  <c r="L31" i="1"/>
  <c r="I27" i="1"/>
  <c r="L27" i="1"/>
  <c r="I28" i="1"/>
  <c r="L28" i="1"/>
  <c r="I29" i="1"/>
  <c r="L29" i="1"/>
  <c r="I26" i="1"/>
  <c r="L26" i="1"/>
  <c r="I22" i="1"/>
  <c r="L22" i="1"/>
  <c r="I23" i="1"/>
  <c r="L23" i="1"/>
  <c r="I24" i="1"/>
  <c r="L24" i="1"/>
  <c r="I21" i="1"/>
  <c r="L21" i="1"/>
  <c r="I16" i="1"/>
  <c r="L16" i="1"/>
  <c r="I17" i="1"/>
  <c r="L17" i="1"/>
  <c r="I18" i="1"/>
  <c r="L18" i="1"/>
  <c r="I19" i="1"/>
  <c r="L19" i="1"/>
  <c r="I15" i="1"/>
  <c r="L15" i="1"/>
  <c r="M17" i="1"/>
  <c r="M18" i="1"/>
  <c r="M19" i="1"/>
  <c r="M16" i="1"/>
  <c r="M12" i="1"/>
  <c r="M13" i="1"/>
  <c r="M14" i="1"/>
  <c r="M11" i="1"/>
  <c r="I11" i="1"/>
  <c r="L11" i="1"/>
  <c r="I12" i="1"/>
  <c r="L12" i="1"/>
  <c r="I13" i="1"/>
  <c r="L13" i="1"/>
  <c r="I14" i="1"/>
  <c r="L14" i="1"/>
  <c r="I10" i="1"/>
  <c r="L10" i="1"/>
  <c r="I35" i="1"/>
  <c r="J37" i="1"/>
  <c r="K37" i="1"/>
  <c r="J38" i="1"/>
  <c r="K38" i="1"/>
  <c r="J39" i="1"/>
  <c r="K39" i="1"/>
  <c r="J36" i="1"/>
  <c r="K36" i="1"/>
  <c r="I30" i="1"/>
  <c r="J32" i="1"/>
  <c r="K32" i="1"/>
  <c r="J33" i="1"/>
  <c r="K33" i="1"/>
  <c r="J34" i="1"/>
  <c r="K34" i="1"/>
  <c r="J31" i="1"/>
  <c r="K31" i="1"/>
  <c r="I25" i="1"/>
  <c r="J27" i="1"/>
  <c r="K27" i="1"/>
  <c r="J28" i="1"/>
  <c r="K28" i="1"/>
  <c r="J29" i="1"/>
  <c r="K29" i="1"/>
  <c r="J26" i="1"/>
  <c r="K26" i="1"/>
  <c r="I20" i="1"/>
  <c r="J22" i="1"/>
  <c r="K22" i="1"/>
  <c r="J23" i="1"/>
  <c r="K23" i="1"/>
  <c r="J24" i="1"/>
  <c r="K24" i="1"/>
  <c r="J21" i="1"/>
  <c r="K21" i="1"/>
  <c r="J17" i="1"/>
  <c r="K17" i="1"/>
  <c r="J18" i="1"/>
  <c r="K18" i="1"/>
  <c r="J19" i="1"/>
  <c r="K19" i="1"/>
  <c r="J16" i="1"/>
  <c r="K16" i="1"/>
  <c r="J13" i="1"/>
  <c r="J12" i="1"/>
  <c r="K12" i="1"/>
  <c r="K13" i="1"/>
  <c r="J14" i="1"/>
  <c r="K14" i="1"/>
  <c r="J11" i="1"/>
  <c r="K11" i="1"/>
  <c r="N39" i="1"/>
  <c r="N38" i="1"/>
  <c r="N37" i="1"/>
  <c r="N36" i="1"/>
  <c r="N34" i="1"/>
  <c r="N33" i="1"/>
  <c r="N32" i="1"/>
  <c r="N31" i="1"/>
  <c r="N29" i="1"/>
  <c r="N28" i="1"/>
  <c r="N27" i="1"/>
  <c r="N26" i="1"/>
  <c r="N24" i="1"/>
  <c r="N23" i="1"/>
  <c r="N22" i="1"/>
  <c r="N21" i="1"/>
  <c r="N19" i="1"/>
  <c r="N18" i="1"/>
  <c r="N17" i="1"/>
  <c r="N16" i="1"/>
  <c r="N14" i="1"/>
  <c r="N13" i="1"/>
  <c r="N12" i="1"/>
  <c r="N11" i="1"/>
</calcChain>
</file>

<file path=xl/sharedStrings.xml><?xml version="1.0" encoding="utf-8"?>
<sst xmlns="http://schemas.openxmlformats.org/spreadsheetml/2006/main" count="75" uniqueCount="40">
  <si>
    <t>Sample #</t>
  </si>
  <si>
    <t>Metal Salt/ Silica Sorbent</t>
  </si>
  <si>
    <t>Salt solute</t>
  </si>
  <si>
    <t>Adsorption (Soaking)
Time</t>
  </si>
  <si>
    <t>pH</t>
  </si>
  <si>
    <t>ICP results</t>
  </si>
  <si>
    <t xml:space="preserve">Adsorption capacity 
(% Uptake)
</t>
  </si>
  <si>
    <t>ppm</t>
  </si>
  <si>
    <t>mol/L</t>
  </si>
  <si>
    <t>g/kg</t>
  </si>
  <si>
    <t>Neodymium(III) nitrate hexahydrate</t>
  </si>
  <si>
    <t>NA</t>
  </si>
  <si>
    <t>Propylcarboxylic acid functionalized silica</t>
  </si>
  <si>
    <t>Ethyl/butyl phosphonic acid Silica</t>
  </si>
  <si>
    <t>3-Propylsulfonic acid-functionalized silica</t>
  </si>
  <si>
    <t>3-(Ethylenediamino)propyl-functionalized silica</t>
  </si>
  <si>
    <t>Europium(III) nitrate pentahydrate</t>
  </si>
  <si>
    <t>Yttrium(III) nitrate hexahydrate</t>
  </si>
  <si>
    <r>
      <t>SiO</t>
    </r>
    <r>
      <rPr>
        <vertAlign val="subscript"/>
        <sz val="10"/>
        <color theme="1"/>
        <rFont val="Times New Roman"/>
      </rPr>
      <t>2</t>
    </r>
    <r>
      <rPr>
        <sz val="10"/>
        <color theme="1"/>
        <rFont val="Times New Roman"/>
      </rPr>
      <t>-PNNL-1  (30 nm core)</t>
    </r>
  </si>
  <si>
    <r>
      <t>SiO</t>
    </r>
    <r>
      <rPr>
        <vertAlign val="subscript"/>
        <sz val="10"/>
        <color theme="1"/>
        <rFont val="Times New Roman"/>
      </rPr>
      <t>2</t>
    </r>
    <r>
      <rPr>
        <sz val="10"/>
        <color theme="1"/>
        <rFont val="Times New Roman"/>
      </rPr>
      <t>-PNNL-2  (30 nm core)</t>
    </r>
  </si>
  <si>
    <r>
      <t>SiO</t>
    </r>
    <r>
      <rPr>
        <vertAlign val="subscript"/>
        <sz val="10"/>
        <color theme="1"/>
        <rFont val="Times New Roman"/>
      </rPr>
      <t>2</t>
    </r>
    <r>
      <rPr>
        <sz val="10"/>
        <color theme="1"/>
        <rFont val="Times New Roman"/>
      </rPr>
      <t>-PNNL-3  (20nm core)</t>
    </r>
  </si>
  <si>
    <r>
      <t>SiO</t>
    </r>
    <r>
      <rPr>
        <vertAlign val="subscript"/>
        <sz val="10"/>
        <color theme="1"/>
        <rFont val="Times New Roman"/>
      </rPr>
      <t>2</t>
    </r>
    <r>
      <rPr>
        <sz val="10"/>
        <color theme="1"/>
        <rFont val="Times New Roman"/>
      </rPr>
      <t>-PNNL-4  (20 nm core containing NH</t>
    </r>
    <r>
      <rPr>
        <vertAlign val="subscript"/>
        <sz val="10"/>
        <color theme="1"/>
        <rFont val="Times New Roman"/>
      </rPr>
      <t>2</t>
    </r>
    <r>
      <rPr>
        <sz val="10"/>
        <color theme="1"/>
        <rFont val="Times New Roman"/>
      </rPr>
      <t>)</t>
    </r>
  </si>
  <si>
    <t>Dysprosium(III) nitrate hydrate</t>
  </si>
  <si>
    <t>Adsorption capacity 
(mg/g)</t>
  </si>
  <si>
    <t>Difference M/L</t>
  </si>
  <si>
    <t>Yitrium MW = 88.9</t>
  </si>
  <si>
    <t>Cerium MW = 140</t>
  </si>
  <si>
    <t>Neodymium MW = 144</t>
  </si>
  <si>
    <t>Europium MW = 151</t>
  </si>
  <si>
    <t xml:space="preserve">Dysprosium MW = 162 </t>
  </si>
  <si>
    <t>Grams/liter</t>
  </si>
  <si>
    <t>Adsorption Capacity (% Removal) =  (Ci-Ce)*100/Ci</t>
  </si>
  <si>
    <t>Ci = initial concentration</t>
  </si>
  <si>
    <t>Ce= equilibrium concentration</t>
  </si>
  <si>
    <t>Adsorption Capacity (mg/g) = (Ci-Ce)*V/m</t>
  </si>
  <si>
    <t>m = amount of dry functionlaized silica nanoparticles</t>
  </si>
  <si>
    <t xml:space="preserve">V = volume of salt solution </t>
  </si>
  <si>
    <t>Functionalized Silica-Critical Metal Adsorption Capacity Results</t>
  </si>
  <si>
    <t>Salt solution volume (mL)</t>
  </si>
  <si>
    <t>Silica NP mass
(mg)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</si>
</sst>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2"/>
      <color theme="1"/>
      <name val="Calibri"/>
      <family val="2"/>
      <scheme val="minor"/>
    </font>
    <font>
      <sz val="10"/>
      <color rgb="FF000000"/>
      <name val="Times New Roman"/>
    </font>
    <font>
      <sz val="10"/>
      <color theme="1"/>
      <name val="Times New Roman"/>
    </font>
    <font>
      <vertAlign val="subscript"/>
      <sz val="10"/>
      <color theme="1"/>
      <name val="Times New Roman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rgb="FF000000"/>
      <name val="Times New Roman"/>
    </font>
    <font>
      <b/>
      <sz val="11"/>
      <color rgb="FFFF0000"/>
      <name val="Cambria"/>
      <family val="1"/>
      <scheme val="major"/>
    </font>
    <font>
      <sz val="12"/>
      <color rgb="FFFF0000"/>
      <name val="Calibri"/>
      <family val="2"/>
      <scheme val="minor"/>
    </font>
    <font>
      <b/>
      <sz val="12"/>
      <color theme="1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rgb="FFACB9CA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C6E0B4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rgb="FF000000"/>
      </top>
      <bottom/>
      <diagonal/>
    </border>
  </borders>
  <cellStyleXfs count="4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4">
    <xf numFmtId="0" fontId="0" fillId="0" borderId="0" xfId="0"/>
    <xf numFmtId="0" fontId="1" fillId="2" borderId="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vertical="center"/>
    </xf>
    <xf numFmtId="0" fontId="1" fillId="3" borderId="9" xfId="0" applyFont="1" applyFill="1" applyBorder="1" applyAlignment="1">
      <alignment horizontal="center" vertical="center"/>
    </xf>
    <xf numFmtId="164" fontId="1" fillId="3" borderId="9" xfId="0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164" fontId="1" fillId="4" borderId="9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164" fontId="1" fillId="5" borderId="9" xfId="0" applyNumberFormat="1" applyFont="1" applyFill="1" applyBorder="1" applyAlignment="1">
      <alignment horizontal="center" vertical="center"/>
    </xf>
    <xf numFmtId="0" fontId="2" fillId="5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1" fillId="4" borderId="5" xfId="0" applyFont="1" applyFill="1" applyBorder="1" applyAlignment="1">
      <alignment vertical="center"/>
    </xf>
    <xf numFmtId="0" fontId="1" fillId="5" borderId="5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</cellXfs>
  <cellStyles count="4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39"/>
  <sheetViews>
    <sheetView tabSelected="1" zoomScaleNormal="100" zoomScalePageLayoutView="150" workbookViewId="0">
      <selection activeCell="G10" sqref="G10"/>
    </sheetView>
  </sheetViews>
  <sheetFormatPr defaultColWidth="11" defaultRowHeight="15.75" x14ac:dyDescent="0.25"/>
  <cols>
    <col min="2" max="2" width="32" style="20" customWidth="1"/>
    <col min="9" max="9" width="20" customWidth="1"/>
    <col min="10" max="10" width="13" bestFit="1" customWidth="1"/>
    <col min="11" max="11" width="13" customWidth="1"/>
    <col min="16" max="16" width="49.5" customWidth="1"/>
  </cols>
  <sheetData>
    <row r="3" spans="1:16" x14ac:dyDescent="0.25">
      <c r="B3" s="27" t="s">
        <v>37</v>
      </c>
    </row>
    <row r="5" spans="1:16" ht="16.5" thickBot="1" x14ac:dyDescent="0.3"/>
    <row r="6" spans="1:16" ht="15" customHeight="1" x14ac:dyDescent="0.25">
      <c r="A6" s="34" t="s">
        <v>0</v>
      </c>
      <c r="B6" s="41" t="s">
        <v>1</v>
      </c>
      <c r="C6" s="40" t="s">
        <v>2</v>
      </c>
      <c r="D6" s="34" t="s">
        <v>3</v>
      </c>
      <c r="E6" s="40" t="s">
        <v>4</v>
      </c>
      <c r="F6" s="34" t="s">
        <v>38</v>
      </c>
      <c r="G6" s="34" t="s">
        <v>39</v>
      </c>
      <c r="H6" s="28" t="s">
        <v>5</v>
      </c>
      <c r="I6" s="29"/>
      <c r="J6" s="29"/>
      <c r="K6" s="29"/>
      <c r="L6" s="30"/>
      <c r="M6" s="34" t="s">
        <v>23</v>
      </c>
      <c r="N6" s="37" t="s">
        <v>6</v>
      </c>
      <c r="P6" s="25" t="s">
        <v>25</v>
      </c>
    </row>
    <row r="7" spans="1:16" ht="16.5" thickBot="1" x14ac:dyDescent="0.3">
      <c r="A7" s="43"/>
      <c r="B7" s="42"/>
      <c r="C7" s="35"/>
      <c r="D7" s="45"/>
      <c r="E7" s="35"/>
      <c r="F7" s="45"/>
      <c r="G7" s="35"/>
      <c r="H7" s="31"/>
      <c r="I7" s="32"/>
      <c r="J7" s="32"/>
      <c r="K7" s="32"/>
      <c r="L7" s="33"/>
      <c r="M7" s="35"/>
      <c r="N7" s="38"/>
      <c r="P7" s="25"/>
    </row>
    <row r="8" spans="1:16" x14ac:dyDescent="0.25">
      <c r="A8" s="40"/>
      <c r="B8" s="41"/>
      <c r="C8" s="35"/>
      <c r="D8" s="45"/>
      <c r="E8" s="35"/>
      <c r="F8" s="45"/>
      <c r="G8" s="35"/>
      <c r="H8" s="40" t="s">
        <v>7</v>
      </c>
      <c r="I8" s="40" t="s">
        <v>8</v>
      </c>
      <c r="J8" s="40" t="s">
        <v>24</v>
      </c>
      <c r="K8" s="40" t="s">
        <v>30</v>
      </c>
      <c r="L8" s="40" t="s">
        <v>9</v>
      </c>
      <c r="M8" s="35"/>
      <c r="N8" s="38"/>
      <c r="P8" s="25" t="s">
        <v>26</v>
      </c>
    </row>
    <row r="9" spans="1:16" ht="16.5" thickBot="1" x14ac:dyDescent="0.3">
      <c r="A9" s="36"/>
      <c r="B9" s="42"/>
      <c r="C9" s="36"/>
      <c r="D9" s="43"/>
      <c r="E9" s="44"/>
      <c r="F9" s="43"/>
      <c r="G9" s="36"/>
      <c r="H9" s="36"/>
      <c r="I9" s="36"/>
      <c r="J9" s="36"/>
      <c r="K9" s="36"/>
      <c r="L9" s="36"/>
      <c r="M9" s="36"/>
      <c r="N9" s="39"/>
      <c r="P9" s="25"/>
    </row>
    <row r="10" spans="1:16" ht="16.5" thickBot="1" x14ac:dyDescent="0.3">
      <c r="A10" s="1">
        <v>1</v>
      </c>
      <c r="B10" s="2" t="s">
        <v>10</v>
      </c>
      <c r="C10" s="52">
        <v>5.0000000000000001E-3</v>
      </c>
      <c r="D10" s="54">
        <v>5</v>
      </c>
      <c r="E10" s="3">
        <v>6</v>
      </c>
      <c r="F10" s="57">
        <v>10</v>
      </c>
      <c r="G10" s="3" t="s">
        <v>11</v>
      </c>
      <c r="H10" s="3">
        <v>746.7</v>
      </c>
      <c r="I10" s="3">
        <f>H10/144/1000</f>
        <v>5.1854166666666672E-3</v>
      </c>
      <c r="J10" s="3"/>
      <c r="K10" s="3"/>
      <c r="L10" s="3">
        <f xml:space="preserve"> I10*144</f>
        <v>0.74670000000000003</v>
      </c>
      <c r="M10" s="3" t="s">
        <v>11</v>
      </c>
      <c r="N10" s="4" t="s">
        <v>11</v>
      </c>
      <c r="P10" s="25" t="s">
        <v>27</v>
      </c>
    </row>
    <row r="11" spans="1:16" ht="16.5" thickBot="1" x14ac:dyDescent="0.3">
      <c r="A11" s="1">
        <v>2</v>
      </c>
      <c r="B11" s="2" t="s">
        <v>12</v>
      </c>
      <c r="C11" s="53"/>
      <c r="D11" s="55"/>
      <c r="E11" s="3">
        <v>6</v>
      </c>
      <c r="F11" s="58"/>
      <c r="G11" s="3">
        <v>10</v>
      </c>
      <c r="H11" s="3">
        <v>731.4</v>
      </c>
      <c r="I11" s="3">
        <f>H11/144/1000</f>
        <v>5.0791666666666667E-3</v>
      </c>
      <c r="J11" s="3">
        <f>I$10-I11</f>
        <v>1.0625000000000044E-4</v>
      </c>
      <c r="K11" s="3">
        <f xml:space="preserve"> J11*144</f>
        <v>1.5300000000000064E-2</v>
      </c>
      <c r="L11" s="3">
        <f t="shared" ref="L11:L14" si="0" xml:space="preserve"> I11*144</f>
        <v>0.73140000000000005</v>
      </c>
      <c r="M11" s="3">
        <f>(H$10-H11)/(0.01*100)</f>
        <v>15.300000000000068</v>
      </c>
      <c r="N11" s="4">
        <f xml:space="preserve"> M11/H10*100</f>
        <v>2.0490156689433596</v>
      </c>
      <c r="P11" s="25"/>
    </row>
    <row r="12" spans="1:16" ht="16.5" thickBot="1" x14ac:dyDescent="0.3">
      <c r="A12" s="1">
        <v>13</v>
      </c>
      <c r="B12" s="2" t="s">
        <v>13</v>
      </c>
      <c r="C12" s="53"/>
      <c r="D12" s="55"/>
      <c r="E12" s="3">
        <v>5</v>
      </c>
      <c r="F12" s="58"/>
      <c r="G12" s="3">
        <v>10</v>
      </c>
      <c r="H12" s="3">
        <v>697</v>
      </c>
      <c r="I12" s="3">
        <f t="shared" ref="I12:I14" si="1">H12/144/1000</f>
        <v>4.8402777777777775E-3</v>
      </c>
      <c r="J12" s="3">
        <f t="shared" ref="J12:J14" si="2">I$10-I12</f>
        <v>3.4513888888888962E-4</v>
      </c>
      <c r="K12" s="3">
        <f xml:space="preserve"> J12*144</f>
        <v>4.9700000000000105E-2</v>
      </c>
      <c r="L12" s="3">
        <f t="shared" si="0"/>
        <v>0.69699999999999995</v>
      </c>
      <c r="M12" s="3">
        <f>(H$10-H12)/(0.01*100)</f>
        <v>49.700000000000045</v>
      </c>
      <c r="N12" s="4">
        <f xml:space="preserve"> M12/H11*100</f>
        <v>6.7951873120043818</v>
      </c>
      <c r="P12" s="25" t="s">
        <v>28</v>
      </c>
    </row>
    <row r="13" spans="1:16" ht="16.5" thickBot="1" x14ac:dyDescent="0.3">
      <c r="A13" s="1">
        <v>14</v>
      </c>
      <c r="B13" s="2" t="s">
        <v>14</v>
      </c>
      <c r="C13" s="53"/>
      <c r="D13" s="55"/>
      <c r="E13" s="3">
        <v>6</v>
      </c>
      <c r="F13" s="58"/>
      <c r="G13" s="3">
        <v>10</v>
      </c>
      <c r="H13" s="3">
        <v>747.8</v>
      </c>
      <c r="I13" s="3">
        <f t="shared" si="1"/>
        <v>5.1930555555555558E-3</v>
      </c>
      <c r="J13" s="3">
        <f t="shared" si="2"/>
        <v>-7.6388888888886258E-6</v>
      </c>
      <c r="K13" s="3">
        <f xml:space="preserve"> J13*144</f>
        <v>-1.0999999999999621E-3</v>
      </c>
      <c r="L13" s="3">
        <f t="shared" si="0"/>
        <v>0.74780000000000002</v>
      </c>
      <c r="M13" s="3">
        <f>(H$10-H13)/(0.01*100)</f>
        <v>-1.0999999999999091</v>
      </c>
      <c r="N13" s="4">
        <f xml:space="preserve"> M13/H12*100</f>
        <v>-0.15781922525106301</v>
      </c>
      <c r="P13" s="19"/>
    </row>
    <row r="14" spans="1:16" ht="16.5" thickBot="1" x14ac:dyDescent="0.3">
      <c r="A14" s="1">
        <v>15</v>
      </c>
      <c r="B14" s="2" t="s">
        <v>15</v>
      </c>
      <c r="C14" s="53"/>
      <c r="D14" s="56"/>
      <c r="E14" s="3">
        <v>6</v>
      </c>
      <c r="F14" s="58"/>
      <c r="G14" s="3">
        <v>10</v>
      </c>
      <c r="H14" s="3">
        <v>725.4</v>
      </c>
      <c r="I14" s="3">
        <f t="shared" si="1"/>
        <v>5.0374999999999994E-3</v>
      </c>
      <c r="J14" s="3">
        <f t="shared" si="2"/>
        <v>1.4791666666666772E-4</v>
      </c>
      <c r="K14" s="3">
        <f xml:space="preserve"> J14*144</f>
        <v>2.1300000000000152E-2</v>
      </c>
      <c r="L14" s="3">
        <f t="shared" si="0"/>
        <v>0.72539999999999993</v>
      </c>
      <c r="M14" s="3">
        <f>(H$10-H14)/(0.01*100)</f>
        <v>21.300000000000068</v>
      </c>
      <c r="N14" s="4">
        <f xml:space="preserve"> M14/H13*100</f>
        <v>2.8483551751805387</v>
      </c>
      <c r="P14" s="19"/>
    </row>
    <row r="15" spans="1:16" ht="16.5" thickBot="1" x14ac:dyDescent="0.3">
      <c r="A15" s="5">
        <v>21</v>
      </c>
      <c r="B15" s="6" t="s">
        <v>16</v>
      </c>
      <c r="C15" s="60">
        <v>5.0000000000000001E-3</v>
      </c>
      <c r="D15" s="62">
        <v>5</v>
      </c>
      <c r="E15" s="7">
        <v>6</v>
      </c>
      <c r="F15" s="58"/>
      <c r="G15" s="7" t="s">
        <v>11</v>
      </c>
      <c r="H15" s="7">
        <v>743.8</v>
      </c>
      <c r="I15" s="7">
        <f>H15/151/1000</f>
        <v>4.9258278145695366E-3</v>
      </c>
      <c r="J15" s="7"/>
      <c r="K15" s="7"/>
      <c r="L15" s="7">
        <f>I15*151</f>
        <v>0.74380000000000002</v>
      </c>
      <c r="M15" s="7" t="s">
        <v>11</v>
      </c>
      <c r="N15" s="8" t="s">
        <v>11</v>
      </c>
      <c r="P15" s="25" t="s">
        <v>29</v>
      </c>
    </row>
    <row r="16" spans="1:16" ht="16.5" thickBot="1" x14ac:dyDescent="0.3">
      <c r="A16" s="5">
        <v>22</v>
      </c>
      <c r="B16" s="6" t="s">
        <v>12</v>
      </c>
      <c r="C16" s="61"/>
      <c r="D16" s="63"/>
      <c r="E16" s="7">
        <v>6</v>
      </c>
      <c r="F16" s="58"/>
      <c r="G16" s="7">
        <v>10</v>
      </c>
      <c r="H16" s="7">
        <v>690</v>
      </c>
      <c r="I16" s="7">
        <f t="shared" ref="I16:I19" si="3">H16/151/1000</f>
        <v>4.5695364238410594E-3</v>
      </c>
      <c r="J16" s="7">
        <f>I$15-I16</f>
        <v>3.5629139072847725E-4</v>
      </c>
      <c r="K16" s="7">
        <f>J16*151</f>
        <v>5.3800000000000063E-2</v>
      </c>
      <c r="L16" s="7">
        <f t="shared" ref="L16:L19" si="4">I16*151</f>
        <v>0.69</v>
      </c>
      <c r="M16" s="7">
        <f>H$15-H16/(0.01*100)</f>
        <v>53.799999999999955</v>
      </c>
      <c r="N16" s="8">
        <f>M16/H15*100</f>
        <v>7.2331271847270715</v>
      </c>
    </row>
    <row r="17" spans="1:16" ht="16.5" thickBot="1" x14ac:dyDescent="0.3">
      <c r="A17" s="5">
        <v>23</v>
      </c>
      <c r="B17" s="6" t="s">
        <v>13</v>
      </c>
      <c r="C17" s="61"/>
      <c r="D17" s="63"/>
      <c r="E17" s="7">
        <v>5</v>
      </c>
      <c r="F17" s="58"/>
      <c r="G17" s="7">
        <v>10</v>
      </c>
      <c r="H17" s="7">
        <v>678</v>
      </c>
      <c r="I17" s="7">
        <f t="shared" si="3"/>
        <v>4.4900662251655633E-3</v>
      </c>
      <c r="J17" s="7">
        <f t="shared" ref="J17:J19" si="5">I$15-I17</f>
        <v>4.3576158940397333E-4</v>
      </c>
      <c r="K17" s="7">
        <f>J17*151</f>
        <v>6.579999999999997E-2</v>
      </c>
      <c r="L17" s="7">
        <f t="shared" si="4"/>
        <v>0.67800000000000005</v>
      </c>
      <c r="M17" s="7">
        <f t="shared" ref="M17:M19" si="6">H$15-H17/(0.01*100)</f>
        <v>65.799999999999955</v>
      </c>
      <c r="N17" s="8">
        <f>M17/H16*100</f>
        <v>9.5362318840579654</v>
      </c>
    </row>
    <row r="18" spans="1:16" ht="16.5" thickBot="1" x14ac:dyDescent="0.3">
      <c r="A18" s="5">
        <v>24</v>
      </c>
      <c r="B18" s="6" t="s">
        <v>14</v>
      </c>
      <c r="C18" s="61"/>
      <c r="D18" s="63"/>
      <c r="E18" s="7">
        <v>6</v>
      </c>
      <c r="F18" s="58"/>
      <c r="G18" s="7">
        <v>10</v>
      </c>
      <c r="H18" s="7">
        <v>685.2</v>
      </c>
      <c r="I18" s="7">
        <f t="shared" si="3"/>
        <v>4.5377483443708611E-3</v>
      </c>
      <c r="J18" s="7">
        <f t="shared" si="5"/>
        <v>3.8807947019867551E-4</v>
      </c>
      <c r="K18" s="7">
        <f>J18*151</f>
        <v>5.8599999999999999E-2</v>
      </c>
      <c r="L18" s="7">
        <f t="shared" si="4"/>
        <v>0.68520000000000003</v>
      </c>
      <c r="M18" s="7">
        <f t="shared" si="6"/>
        <v>58.599999999999909</v>
      </c>
      <c r="N18" s="8">
        <f>M18/H17*100</f>
        <v>8.6430678466076571</v>
      </c>
    </row>
    <row r="19" spans="1:16" ht="16.5" thickBot="1" x14ac:dyDescent="0.3">
      <c r="A19" s="5">
        <v>25</v>
      </c>
      <c r="B19" s="6" t="s">
        <v>15</v>
      </c>
      <c r="C19" s="61"/>
      <c r="D19" s="64"/>
      <c r="E19" s="7">
        <v>6</v>
      </c>
      <c r="F19" s="58"/>
      <c r="G19" s="7">
        <v>10</v>
      </c>
      <c r="H19" s="7">
        <v>671.9</v>
      </c>
      <c r="I19" s="7">
        <f t="shared" si="3"/>
        <v>4.4496688741721855E-3</v>
      </c>
      <c r="J19" s="7">
        <f t="shared" si="5"/>
        <v>4.761589403973511E-4</v>
      </c>
      <c r="K19" s="7">
        <f>J19*151</f>
        <v>7.1900000000000019E-2</v>
      </c>
      <c r="L19" s="7">
        <f t="shared" si="4"/>
        <v>0.67190000000000005</v>
      </c>
      <c r="M19" s="7">
        <f t="shared" si="6"/>
        <v>71.899999999999977</v>
      </c>
      <c r="N19" s="8">
        <f>M19/H18*100</f>
        <v>10.493286631640393</v>
      </c>
      <c r="P19" s="26" t="s">
        <v>32</v>
      </c>
    </row>
    <row r="20" spans="1:16" ht="16.5" thickBot="1" x14ac:dyDescent="0.3">
      <c r="A20" s="9">
        <v>31</v>
      </c>
      <c r="B20" s="21" t="s">
        <v>10</v>
      </c>
      <c r="C20" s="65">
        <v>5.0000000000000001E-3</v>
      </c>
      <c r="D20" s="68">
        <v>5</v>
      </c>
      <c r="E20" s="10">
        <v>6</v>
      </c>
      <c r="F20" s="58"/>
      <c r="G20" s="3" t="s">
        <v>11</v>
      </c>
      <c r="H20" s="3">
        <v>746.7</v>
      </c>
      <c r="I20" s="10">
        <f xml:space="preserve"> H20/144/1000</f>
        <v>5.1854166666666672E-3</v>
      </c>
      <c r="J20" s="10"/>
      <c r="K20" s="10"/>
      <c r="L20" s="3">
        <v>0.74670000000000003</v>
      </c>
      <c r="M20" s="3" t="s">
        <v>11</v>
      </c>
      <c r="N20" s="4" t="s">
        <v>11</v>
      </c>
      <c r="P20" s="26" t="s">
        <v>33</v>
      </c>
    </row>
    <row r="21" spans="1:16" ht="16.5" thickBot="1" x14ac:dyDescent="0.3">
      <c r="A21" s="9">
        <v>32</v>
      </c>
      <c r="B21" s="12" t="s">
        <v>18</v>
      </c>
      <c r="C21" s="66"/>
      <c r="D21" s="69"/>
      <c r="E21" s="10">
        <v>6</v>
      </c>
      <c r="F21" s="58"/>
      <c r="G21" s="3">
        <v>10</v>
      </c>
      <c r="H21" s="3">
        <v>699.3</v>
      </c>
      <c r="I21" s="10">
        <f t="shared" ref="I21:I24" si="7" xml:space="preserve"> H21/144/1000</f>
        <v>4.8562499999999995E-3</v>
      </c>
      <c r="J21" s="10">
        <f>I$20-I21</f>
        <v>3.2916666666666771E-4</v>
      </c>
      <c r="K21" s="10">
        <f>J21*144</f>
        <v>4.740000000000015E-2</v>
      </c>
      <c r="L21" s="3">
        <f>I21*144</f>
        <v>0.69929999999999992</v>
      </c>
      <c r="M21" s="3">
        <f>H$20-H21/(0.01*100)</f>
        <v>47.400000000000091</v>
      </c>
      <c r="N21" s="4">
        <f>M21/H20*100</f>
        <v>6.3479308959421568</v>
      </c>
      <c r="P21" s="26" t="s">
        <v>35</v>
      </c>
    </row>
    <row r="22" spans="1:16" ht="16.5" thickBot="1" x14ac:dyDescent="0.3">
      <c r="A22" s="9">
        <v>33</v>
      </c>
      <c r="B22" s="12" t="s">
        <v>19</v>
      </c>
      <c r="C22" s="66"/>
      <c r="D22" s="69"/>
      <c r="E22" s="10">
        <v>5</v>
      </c>
      <c r="F22" s="58"/>
      <c r="G22" s="3">
        <v>10</v>
      </c>
      <c r="H22" s="3">
        <v>723.4</v>
      </c>
      <c r="I22" s="10">
        <f t="shared" si="7"/>
        <v>5.0236111111111115E-3</v>
      </c>
      <c r="J22" s="10">
        <f t="shared" ref="J22:J24" si="8">I$20-I22</f>
        <v>1.6180555555555566E-4</v>
      </c>
      <c r="K22" s="10">
        <f>J22*144</f>
        <v>2.3300000000000015E-2</v>
      </c>
      <c r="L22" s="3">
        <f t="shared" ref="L22:L24" si="9">I22*144</f>
        <v>0.72340000000000004</v>
      </c>
      <c r="M22" s="3">
        <f t="shared" ref="M22:M24" si="10">H$20-H22/(0.01*100)</f>
        <v>23.300000000000068</v>
      </c>
      <c r="N22" s="4">
        <f>M22/H21*100</f>
        <v>3.3319033319033418</v>
      </c>
      <c r="P22" s="26" t="s">
        <v>36</v>
      </c>
    </row>
    <row r="23" spans="1:16" ht="16.5" thickBot="1" x14ac:dyDescent="0.3">
      <c r="A23" s="9">
        <v>34</v>
      </c>
      <c r="B23" s="12" t="s">
        <v>20</v>
      </c>
      <c r="C23" s="66"/>
      <c r="D23" s="69"/>
      <c r="E23" s="10">
        <v>5</v>
      </c>
      <c r="F23" s="58"/>
      <c r="G23" s="3">
        <v>10</v>
      </c>
      <c r="H23" s="3">
        <v>684.2</v>
      </c>
      <c r="I23" s="10">
        <f t="shared" si="7"/>
        <v>4.7513888888888892E-3</v>
      </c>
      <c r="J23" s="10">
        <f t="shared" si="8"/>
        <v>4.3402777777777797E-4</v>
      </c>
      <c r="K23" s="10">
        <f>J23*144</f>
        <v>6.2500000000000028E-2</v>
      </c>
      <c r="L23" s="3">
        <f t="shared" si="9"/>
        <v>0.68420000000000003</v>
      </c>
      <c r="M23" s="3">
        <f t="shared" si="10"/>
        <v>62.5</v>
      </c>
      <c r="N23" s="4">
        <f>M23/H22*100</f>
        <v>8.6397567044512034</v>
      </c>
      <c r="P23" s="26"/>
    </row>
    <row r="24" spans="1:16" ht="16.5" thickBot="1" x14ac:dyDescent="0.3">
      <c r="A24" s="9">
        <v>35</v>
      </c>
      <c r="B24" s="12" t="s">
        <v>21</v>
      </c>
      <c r="C24" s="67"/>
      <c r="D24" s="70"/>
      <c r="E24" s="10">
        <v>6</v>
      </c>
      <c r="F24" s="58"/>
      <c r="G24" s="3">
        <v>10</v>
      </c>
      <c r="H24" s="3">
        <v>698.1</v>
      </c>
      <c r="I24" s="10">
        <f t="shared" si="7"/>
        <v>4.8479166666666662E-3</v>
      </c>
      <c r="J24" s="10">
        <f t="shared" si="8"/>
        <v>3.3750000000000099E-4</v>
      </c>
      <c r="K24" s="10">
        <f>J24*144</f>
        <v>4.8600000000000143E-2</v>
      </c>
      <c r="L24" s="3">
        <f t="shared" si="9"/>
        <v>0.69809999999999994</v>
      </c>
      <c r="M24" s="3">
        <f t="shared" si="10"/>
        <v>48.600000000000023</v>
      </c>
      <c r="N24" s="4">
        <f>M24/H23*100</f>
        <v>7.1031862028646628</v>
      </c>
      <c r="P24" s="26" t="s">
        <v>34</v>
      </c>
    </row>
    <row r="25" spans="1:16" ht="16.5" thickBot="1" x14ac:dyDescent="0.3">
      <c r="A25" s="13">
        <v>41</v>
      </c>
      <c r="B25" s="22" t="s">
        <v>16</v>
      </c>
      <c r="C25" s="46">
        <v>5.0000000000000001E-3</v>
      </c>
      <c r="D25" s="49">
        <v>5</v>
      </c>
      <c r="E25" s="14">
        <v>5</v>
      </c>
      <c r="F25" s="58"/>
      <c r="G25" s="7" t="s">
        <v>11</v>
      </c>
      <c r="H25" s="7">
        <v>743.8</v>
      </c>
      <c r="I25" s="10">
        <f>H25/151/1000</f>
        <v>4.9258278145695366E-3</v>
      </c>
      <c r="J25" s="10"/>
      <c r="K25" s="10"/>
      <c r="L25" s="7">
        <v>0.74380000000000002</v>
      </c>
      <c r="M25" s="7" t="s">
        <v>11</v>
      </c>
      <c r="N25" s="8" t="s">
        <v>11</v>
      </c>
      <c r="P25" s="26" t="s">
        <v>31</v>
      </c>
    </row>
    <row r="26" spans="1:16" ht="16.5" thickBot="1" x14ac:dyDescent="0.3">
      <c r="A26" s="13">
        <v>42</v>
      </c>
      <c r="B26" s="16" t="s">
        <v>18</v>
      </c>
      <c r="C26" s="47"/>
      <c r="D26" s="50"/>
      <c r="E26" s="14">
        <v>6</v>
      </c>
      <c r="F26" s="58"/>
      <c r="G26" s="7">
        <v>10</v>
      </c>
      <c r="H26" s="7">
        <v>714.3</v>
      </c>
      <c r="I26" s="10">
        <f t="shared" ref="I26:I29" si="11">H26/151/1000</f>
        <v>4.7304635761589407E-3</v>
      </c>
      <c r="J26" s="10">
        <f>I$25-I26</f>
        <v>1.9536423841059591E-4</v>
      </c>
      <c r="K26" s="10">
        <f>J26*151</f>
        <v>2.9499999999999981E-2</v>
      </c>
      <c r="L26" s="7">
        <f>I26*151</f>
        <v>0.71430000000000005</v>
      </c>
      <c r="M26" s="7">
        <f>H$25-H26/(0.01*100)</f>
        <v>29.5</v>
      </c>
      <c r="N26" s="8">
        <f>M26/H25*100</f>
        <v>3.9661199247109438</v>
      </c>
    </row>
    <row r="27" spans="1:16" ht="16.5" thickBot="1" x14ac:dyDescent="0.3">
      <c r="A27" s="13">
        <v>43</v>
      </c>
      <c r="B27" s="16" t="s">
        <v>19</v>
      </c>
      <c r="C27" s="47"/>
      <c r="D27" s="50"/>
      <c r="E27" s="14">
        <v>5</v>
      </c>
      <c r="F27" s="58"/>
      <c r="G27" s="7">
        <v>10</v>
      </c>
      <c r="H27" s="7">
        <v>730.2</v>
      </c>
      <c r="I27" s="10">
        <f t="shared" si="11"/>
        <v>4.8357615894039736E-3</v>
      </c>
      <c r="J27" s="10">
        <f t="shared" ref="J27:J29" si="12">I$25-I27</f>
        <v>9.0066225165563035E-5</v>
      </c>
      <c r="K27" s="10">
        <f>J27*151</f>
        <v>1.3600000000000018E-2</v>
      </c>
      <c r="L27" s="7">
        <f t="shared" ref="L27:L29" si="13">I27*151</f>
        <v>0.73019999999999996</v>
      </c>
      <c r="M27" s="7">
        <f t="shared" ref="M27:M29" si="14">H$25-H27/(0.01*100)</f>
        <v>13.599999999999909</v>
      </c>
      <c r="N27" s="8">
        <f>M27/H26*100</f>
        <v>1.9039619207615721</v>
      </c>
    </row>
    <row r="28" spans="1:16" ht="16.5" thickBot="1" x14ac:dyDescent="0.3">
      <c r="A28" s="13">
        <v>44</v>
      </c>
      <c r="B28" s="16" t="s">
        <v>20</v>
      </c>
      <c r="C28" s="47"/>
      <c r="D28" s="50"/>
      <c r="E28" s="14">
        <v>6</v>
      </c>
      <c r="F28" s="58"/>
      <c r="G28" s="7">
        <v>10</v>
      </c>
      <c r="H28" s="7">
        <v>707.2</v>
      </c>
      <c r="I28" s="10">
        <f t="shared" si="11"/>
        <v>4.6834437086092718E-3</v>
      </c>
      <c r="J28" s="10">
        <f t="shared" si="12"/>
        <v>2.4238410596026487E-4</v>
      </c>
      <c r="K28" s="10">
        <f>J28*151</f>
        <v>3.6599999999999994E-2</v>
      </c>
      <c r="L28" s="7">
        <f t="shared" si="13"/>
        <v>0.70720000000000005</v>
      </c>
      <c r="M28" s="7">
        <f t="shared" si="14"/>
        <v>36.599999999999909</v>
      </c>
      <c r="N28" s="8">
        <f>M28/H27*100</f>
        <v>5.0123253903040137</v>
      </c>
    </row>
    <row r="29" spans="1:16" ht="16.5" thickBot="1" x14ac:dyDescent="0.3">
      <c r="A29" s="13">
        <v>45</v>
      </c>
      <c r="B29" s="16" t="s">
        <v>21</v>
      </c>
      <c r="C29" s="48"/>
      <c r="D29" s="51"/>
      <c r="E29" s="14">
        <v>6</v>
      </c>
      <c r="F29" s="58"/>
      <c r="G29" s="7">
        <v>10</v>
      </c>
      <c r="H29" s="7">
        <v>740.1</v>
      </c>
      <c r="I29" s="10">
        <f t="shared" si="11"/>
        <v>4.9013245033112584E-3</v>
      </c>
      <c r="J29" s="10">
        <f t="shared" si="12"/>
        <v>2.4503311258278204E-5</v>
      </c>
      <c r="K29" s="10">
        <f>J29*151</f>
        <v>3.7000000000000088E-3</v>
      </c>
      <c r="L29" s="7">
        <f t="shared" si="13"/>
        <v>0.74009999999999998</v>
      </c>
      <c r="M29" s="7">
        <f t="shared" si="14"/>
        <v>3.6999999999999318</v>
      </c>
      <c r="N29" s="8">
        <f>M29/H28*100</f>
        <v>0.52319004524885915</v>
      </c>
    </row>
    <row r="30" spans="1:16" ht="16.5" thickBot="1" x14ac:dyDescent="0.3">
      <c r="A30" s="1">
        <v>51</v>
      </c>
      <c r="B30" s="23" t="s">
        <v>17</v>
      </c>
      <c r="C30" s="52">
        <v>5.0000000000000001E-3</v>
      </c>
      <c r="D30" s="72">
        <v>5</v>
      </c>
      <c r="E30" s="3">
        <v>6</v>
      </c>
      <c r="F30" s="58"/>
      <c r="G30" s="10" t="s">
        <v>11</v>
      </c>
      <c r="H30" s="10">
        <v>449</v>
      </c>
      <c r="I30" s="10">
        <f>H30/88.9/1000</f>
        <v>5.0506186726659167E-3</v>
      </c>
      <c r="J30" s="10"/>
      <c r="K30" s="10"/>
      <c r="L30" s="10">
        <v>0.44900000000000001</v>
      </c>
      <c r="M30" s="10" t="s">
        <v>11</v>
      </c>
      <c r="N30" s="11" t="s">
        <v>11</v>
      </c>
    </row>
    <row r="31" spans="1:16" ht="16.5" thickBot="1" x14ac:dyDescent="0.3">
      <c r="A31" s="1">
        <v>52</v>
      </c>
      <c r="B31" s="17" t="s">
        <v>18</v>
      </c>
      <c r="C31" s="53"/>
      <c r="D31" s="55"/>
      <c r="E31" s="3">
        <v>5</v>
      </c>
      <c r="F31" s="58"/>
      <c r="G31" s="10">
        <v>10</v>
      </c>
      <c r="H31" s="10">
        <v>449.6</v>
      </c>
      <c r="I31" s="10">
        <f>H31/88.9/1000</f>
        <v>5.0573678290213725E-3</v>
      </c>
      <c r="J31" s="10">
        <f>I$30-I31</f>
        <v>-6.7491563554558306E-6</v>
      </c>
      <c r="K31" s="10">
        <f xml:space="preserve"> J31*88.9</f>
        <v>-6.0000000000002337E-4</v>
      </c>
      <c r="L31" s="10">
        <f>I31*88.9</f>
        <v>0.44960000000000006</v>
      </c>
      <c r="M31" s="10">
        <f>H$30-H31/(0.01*100)</f>
        <v>-0.60000000000002274</v>
      </c>
      <c r="N31" s="11">
        <f>M31/H30*100</f>
        <v>-0.13363028953229905</v>
      </c>
    </row>
    <row r="32" spans="1:16" ht="16.5" thickBot="1" x14ac:dyDescent="0.3">
      <c r="A32" s="1">
        <v>53</v>
      </c>
      <c r="B32" s="17" t="s">
        <v>19</v>
      </c>
      <c r="C32" s="53"/>
      <c r="D32" s="55"/>
      <c r="E32" s="3">
        <v>6</v>
      </c>
      <c r="F32" s="58"/>
      <c r="G32" s="10">
        <v>10</v>
      </c>
      <c r="H32" s="10">
        <v>420.8</v>
      </c>
      <c r="I32" s="10">
        <f t="shared" ref="I32:I34" si="15">H32/88.9/1000</f>
        <v>4.7334083239595056E-3</v>
      </c>
      <c r="J32" s="10">
        <f t="shared" ref="J32:J34" si="16">I$30-I32</f>
        <v>3.1721034870641103E-4</v>
      </c>
      <c r="K32" s="10">
        <f xml:space="preserve"> J32*88.9</f>
        <v>2.8199999999999944E-2</v>
      </c>
      <c r="L32" s="10">
        <f t="shared" ref="L32:L34" si="17">I32*88.9</f>
        <v>0.42080000000000006</v>
      </c>
      <c r="M32" s="10">
        <f t="shared" ref="M32:M34" si="18">H$30-H32/(0.01*100)</f>
        <v>28.199999999999989</v>
      </c>
      <c r="N32" s="11">
        <f>M32/H31*100</f>
        <v>6.2722419928825603</v>
      </c>
    </row>
    <row r="33" spans="1:14" ht="16.5" thickBot="1" x14ac:dyDescent="0.3">
      <c r="A33" s="1">
        <v>54</v>
      </c>
      <c r="B33" s="17" t="s">
        <v>20</v>
      </c>
      <c r="C33" s="53"/>
      <c r="D33" s="55"/>
      <c r="E33" s="3">
        <v>6</v>
      </c>
      <c r="F33" s="58"/>
      <c r="G33" s="10">
        <v>10</v>
      </c>
      <c r="H33" s="10">
        <v>443.6</v>
      </c>
      <c r="I33" s="10">
        <f t="shared" si="15"/>
        <v>4.9898762654668159E-3</v>
      </c>
      <c r="J33" s="10">
        <f t="shared" si="16"/>
        <v>6.0742407199100741E-5</v>
      </c>
      <c r="K33" s="10">
        <f xml:space="preserve"> J33*88.9</f>
        <v>5.4000000000000558E-3</v>
      </c>
      <c r="L33" s="10">
        <f t="shared" si="17"/>
        <v>0.44359999999999994</v>
      </c>
      <c r="M33" s="10">
        <f t="shared" si="18"/>
        <v>5.3999999999999773</v>
      </c>
      <c r="N33" s="11">
        <f>M33/H32*100</f>
        <v>1.2832699619771808</v>
      </c>
    </row>
    <row r="34" spans="1:14" ht="16.5" thickBot="1" x14ac:dyDescent="0.3">
      <c r="A34" s="1">
        <v>55</v>
      </c>
      <c r="B34" s="17" t="s">
        <v>21</v>
      </c>
      <c r="C34" s="73"/>
      <c r="D34" s="56"/>
      <c r="E34" s="3">
        <v>6</v>
      </c>
      <c r="F34" s="58"/>
      <c r="G34" s="10">
        <v>10</v>
      </c>
      <c r="H34" s="10">
        <v>446.3</v>
      </c>
      <c r="I34" s="10">
        <f t="shared" si="15"/>
        <v>5.0202474690663667E-3</v>
      </c>
      <c r="J34" s="10">
        <f t="shared" si="16"/>
        <v>3.0371203599549937E-5</v>
      </c>
      <c r="K34" s="10">
        <f xml:space="preserve"> J34*88.9</f>
        <v>2.6999999999999897E-3</v>
      </c>
      <c r="L34" s="10">
        <f t="shared" si="17"/>
        <v>0.44630000000000003</v>
      </c>
      <c r="M34" s="10">
        <f t="shared" si="18"/>
        <v>2.6999999999999886</v>
      </c>
      <c r="N34" s="11">
        <f>M34/H33*100</f>
        <v>0.60865644724977197</v>
      </c>
    </row>
    <row r="35" spans="1:14" ht="16.5" thickBot="1" x14ac:dyDescent="0.3">
      <c r="A35" s="5">
        <v>61</v>
      </c>
      <c r="B35" s="24" t="s">
        <v>22</v>
      </c>
      <c r="C35" s="60">
        <v>5.0000000000000001E-3</v>
      </c>
      <c r="D35" s="62">
        <v>5</v>
      </c>
      <c r="E35" s="7">
        <v>6</v>
      </c>
      <c r="F35" s="58"/>
      <c r="G35" s="14" t="s">
        <v>11</v>
      </c>
      <c r="H35" s="14">
        <v>536</v>
      </c>
      <c r="I35" s="10">
        <f>H35/162/1000</f>
        <v>3.3086419753086422E-3</v>
      </c>
      <c r="J35" s="10"/>
      <c r="K35" s="10"/>
      <c r="L35" s="14">
        <v>0.53600000000000003</v>
      </c>
      <c r="M35" s="14" t="s">
        <v>11</v>
      </c>
      <c r="N35" s="15" t="s">
        <v>11</v>
      </c>
    </row>
    <row r="36" spans="1:14" ht="16.5" thickBot="1" x14ac:dyDescent="0.3">
      <c r="A36" s="5">
        <v>62</v>
      </c>
      <c r="B36" s="18" t="s">
        <v>18</v>
      </c>
      <c r="C36" s="61"/>
      <c r="D36" s="63"/>
      <c r="E36" s="7">
        <v>6</v>
      </c>
      <c r="F36" s="58"/>
      <c r="G36" s="14">
        <v>10</v>
      </c>
      <c r="H36" s="14">
        <v>543.20000000000005</v>
      </c>
      <c r="I36" s="10">
        <f t="shared" ref="I36:I39" si="19">H36/162/1000</f>
        <v>3.3530864197530868E-3</v>
      </c>
      <c r="J36" s="10">
        <f>I$35-I36</f>
        <v>-4.4444444444444609E-5</v>
      </c>
      <c r="K36" s="10">
        <f>J36*162</f>
        <v>-7.2000000000000267E-3</v>
      </c>
      <c r="L36" s="14">
        <f>I36*162</f>
        <v>0.54320000000000002</v>
      </c>
      <c r="M36" s="14">
        <f>H$35-H36/(0.01*100)</f>
        <v>-7.2000000000000455</v>
      </c>
      <c r="N36" s="15">
        <f>M36/H35*100</f>
        <v>-1.3432835820895608</v>
      </c>
    </row>
    <row r="37" spans="1:14" ht="16.5" thickBot="1" x14ac:dyDescent="0.3">
      <c r="A37" s="5">
        <v>63</v>
      </c>
      <c r="B37" s="18" t="s">
        <v>19</v>
      </c>
      <c r="C37" s="61"/>
      <c r="D37" s="63"/>
      <c r="E37" s="7">
        <v>6</v>
      </c>
      <c r="F37" s="58"/>
      <c r="G37" s="14">
        <v>10</v>
      </c>
      <c r="H37" s="14">
        <v>538.70000000000005</v>
      </c>
      <c r="I37" s="10">
        <f t="shared" si="19"/>
        <v>3.3253086419753092E-3</v>
      </c>
      <c r="J37" s="10">
        <f t="shared" ref="J37:J39" si="20">I$35-I37</f>
        <v>-1.6666666666667E-5</v>
      </c>
      <c r="K37" s="10">
        <f>J37*162</f>
        <v>-2.7000000000000539E-3</v>
      </c>
      <c r="L37" s="14">
        <f t="shared" ref="L37:L39" si="21">I37*162</f>
        <v>0.53870000000000007</v>
      </c>
      <c r="M37" s="14">
        <f t="shared" ref="M37:M39" si="22">H$35-H37/(0.01*100)</f>
        <v>-2.7000000000000455</v>
      </c>
      <c r="N37" s="15">
        <f>M37/H36*100</f>
        <v>-0.49705449189986101</v>
      </c>
    </row>
    <row r="38" spans="1:14" ht="16.5" thickBot="1" x14ac:dyDescent="0.3">
      <c r="A38" s="5">
        <v>64</v>
      </c>
      <c r="B38" s="18" t="s">
        <v>20</v>
      </c>
      <c r="C38" s="61"/>
      <c r="D38" s="63"/>
      <c r="E38" s="7">
        <v>6</v>
      </c>
      <c r="F38" s="58"/>
      <c r="G38" s="14">
        <v>10</v>
      </c>
      <c r="H38" s="14">
        <v>498.1</v>
      </c>
      <c r="I38" s="10">
        <f t="shared" si="19"/>
        <v>3.0746913580246911E-3</v>
      </c>
      <c r="J38" s="10">
        <f t="shared" si="20"/>
        <v>2.3395061728395108E-4</v>
      </c>
      <c r="K38" s="10">
        <f>J38*162</f>
        <v>3.7900000000000073E-2</v>
      </c>
      <c r="L38" s="14">
        <f t="shared" si="21"/>
        <v>0.49809999999999999</v>
      </c>
      <c r="M38" s="14">
        <f t="shared" si="22"/>
        <v>37.899999999999977</v>
      </c>
      <c r="N38" s="15">
        <f>M38/H37*100</f>
        <v>7.0354557267495776</v>
      </c>
    </row>
    <row r="39" spans="1:14" ht="16.5" thickBot="1" x14ac:dyDescent="0.3">
      <c r="A39" s="5">
        <v>65</v>
      </c>
      <c r="B39" s="18" t="s">
        <v>21</v>
      </c>
      <c r="C39" s="71"/>
      <c r="D39" s="64"/>
      <c r="E39" s="7">
        <v>6</v>
      </c>
      <c r="F39" s="59"/>
      <c r="G39" s="14">
        <v>10</v>
      </c>
      <c r="H39" s="14">
        <v>549.5</v>
      </c>
      <c r="I39" s="10">
        <f t="shared" si="19"/>
        <v>3.3919753086419755E-3</v>
      </c>
      <c r="J39" s="10">
        <f t="shared" si="20"/>
        <v>-8.3333333333333263E-5</v>
      </c>
      <c r="K39" s="10">
        <f>J39*162</f>
        <v>-1.3499999999999988E-2</v>
      </c>
      <c r="L39" s="14">
        <f t="shared" si="21"/>
        <v>0.54949999999999999</v>
      </c>
      <c r="M39" s="14">
        <f t="shared" si="22"/>
        <v>-13.5</v>
      </c>
      <c r="N39" s="15">
        <f>M39/H38*100</f>
        <v>-2.7102991367195339</v>
      </c>
    </row>
  </sheetData>
  <mergeCells count="30">
    <mergeCell ref="F6:F9"/>
    <mergeCell ref="C25:C29"/>
    <mergeCell ref="D25:D29"/>
    <mergeCell ref="C10:C14"/>
    <mergeCell ref="D10:D14"/>
    <mergeCell ref="F10:F39"/>
    <mergeCell ref="C15:C19"/>
    <mergeCell ref="D15:D19"/>
    <mergeCell ref="C20:C24"/>
    <mergeCell ref="D20:D24"/>
    <mergeCell ref="D35:D39"/>
    <mergeCell ref="C35:C39"/>
    <mergeCell ref="D30:D34"/>
    <mergeCell ref="C30:C34"/>
    <mergeCell ref="H6:L7"/>
    <mergeCell ref="M6:M9"/>
    <mergeCell ref="N6:N9"/>
    <mergeCell ref="A8:A9"/>
    <mergeCell ref="B8:B9"/>
    <mergeCell ref="A6:A7"/>
    <mergeCell ref="B6:B7"/>
    <mergeCell ref="E6:E9"/>
    <mergeCell ref="J8:J9"/>
    <mergeCell ref="K8:K9"/>
    <mergeCell ref="H8:H9"/>
    <mergeCell ref="I8:I9"/>
    <mergeCell ref="L8:L9"/>
    <mergeCell ref="G6:G9"/>
    <mergeCell ref="C6:C9"/>
    <mergeCell ref="D6:D9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pnnl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Satish K, Nune</dc:creator>
  <cp:lastModifiedBy>test</cp:lastModifiedBy>
  <dcterms:created xsi:type="dcterms:W3CDTF">2016-02-03T18:04:53Z</dcterms:created>
  <dcterms:modified xsi:type="dcterms:W3CDTF">2016-02-05T00:52:52Z</dcterms:modified>
</cp:coreProperties>
</file>